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<sst xmlns="http://schemas.openxmlformats.org/spreadsheetml/2006/main" count="106" uniqueCount="106">
  <si>
    <t xml:space="preserve">ПРИЛОЖЕНИЕ № 1</t>
  </si>
  <si>
    <t xml:space="preserve">к решению Совета муниципального</t>
  </si>
  <si>
    <t xml:space="preserve">образования Северский муниципальный</t>
  </si>
  <si>
    <t xml:space="preserve">район Краснодарского края</t>
  </si>
  <si>
    <t xml:space="preserve">от 25 июня 2026 года  № 118</t>
  </si>
  <si>
    <t xml:space="preserve">Объем поступлений доходов в местный бюджет по кодам</t>
  </si>
  <si>
    <t xml:space="preserve">видов (подвидов) доходов на 2025 год</t>
  </si>
  <si>
    <t xml:space="preserve">тыс.рублей</t>
  </si>
  <si>
    <t xml:space="preserve">Код бюджетной классификации</t>
  </si>
  <si>
    <t xml:space="preserve">Наименование доходов</t>
  </si>
  <si>
    <t xml:space="preserve">Бюджет, утвержденный решением Совета МО Северский муниципальный район Краснодарского края от 19.12.2024 №523 (в редакции от 25.12.2025 №39)</t>
  </si>
  <si>
    <t xml:space="preserve">Исполнено 
За 2025 год</t>
  </si>
  <si>
    <t xml:space="preserve">Процент исполнения</t>
  </si>
  <si>
    <t xml:space="preserve">1 00 00000 00 0000 000</t>
  </si>
  <si>
    <t xml:space="preserve">Налоговые и неналоговые доходы</t>
  </si>
  <si>
    <t xml:space="preserve">1 01 01012 02 0000 110</t>
  </si>
  <si>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</si>
  <si>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1 01 02000 01 0000 110</t>
  </si>
  <si>
    <t xml:space="preserve">Налог на доходы физических лиц</t>
  </si>
  <si>
    <t xml:space="preserve">1 03 02231 01 0000 110</t>
  </si>
  <si>
    <t xml:space="preserve">Доходы от уплаты акцизов на нефтепродукты,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</si>
  <si>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1 03 02241 01 0000 110</t>
  </si>
  <si>
    <t xml:space="preserve">1 03 02251 01 0000 110</t>
  </si>
  <si>
    <t xml:space="preserve">1 03 02261 01 0000 110</t>
  </si>
  <si>
    <t xml:space="preserve">1 05 01000 00 0000 110</t>
  </si>
  <si>
    <t xml:space="preserve">Налог, взимаемый в связи с применением упрощенной системы налогообложения</t>
  </si>
  <si>
    <t xml:space="preserve">1 05 02000 02 0000 110</t>
  </si>
  <si>
    <t xml:space="preserve">Единый налог на вмененный доход для отдельных видов деятельности</t>
  </si>
  <si>
    <t xml:space="preserve">1 05 03000 01 0000 110</t>
  </si>
  <si>
    <t xml:space="preserve">Единый сельскохозяйственный налог </t>
  </si>
  <si>
    <t xml:space="preserve">1 05 04020 02 0000 110</t>
  </si>
  <si>
    <t xml:space="preserve">Налог, взимаемый в связи с применением патентной системы налогообложения, зачисляемый в бюджеты муниципальных районов</t>
  </si>
  <si>
    <t xml:space="preserve">1 06 02000 02 0000 110   </t>
  </si>
  <si>
    <t xml:space="preserve">Налог на имущество организаций</t>
  </si>
  <si>
    <t xml:space="preserve">1 08 00000 00 0000 110</t>
  </si>
  <si>
    <t xml:space="preserve">Государственная пошлина </t>
  </si>
  <si>
    <t xml:space="preserve">1 11 03050 05 0000 120</t>
  </si>
  <si>
    <t xml:space="preserve">Проценты, полученные от предоставления бюджетных кредитов внутри страны за счет средств бюджетов муниципальных районов</t>
  </si>
  <si>
    <t xml:space="preserve">1 11 05013 05 0000 120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</si>
  <si>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</si>
  <si>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1 11 05013 13 0000 120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</si>
  <si>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</si>
  <si>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1 11 05025 05 0000 120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</si>
  <si>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</si>
  <si>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1 11 05075 05 0000 120</t>
  </si>
  <si>
    <t xml:space="preserve">Доходы  от  сдачи  в  аренду  имущества,  составляющего казну муниципальных районов (за исключением земельных участков)</t>
  </si>
  <si>
    <t xml:space="preserve">1 11 05313 05 0000 120</t>
  </si>
  <si>
    <t xml:space="preserve">Плата по соглашениям об установлении сервитута, заключенным органами местного самоуправления муниципального района,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t>
  </si>
  <si>
    <t xml:space="preserve">1 11 05314 13 0000 120</t>
  </si>
  <si>
    <t xml:space="preserve">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</si>
  <si>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1 11 05325 05 0000 120</t>
  </si>
  <si>
    <t xml:space="preserve">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</si>
  <si>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1 11 09045 05 0000 120</t>
  </si>
  <si>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</si>
  <si>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1 12 01000 01 0000 120</t>
  </si>
  <si>
    <t xml:space="preserve">Плата за негативное воздействие на окружающую среду</t>
  </si>
  <si>
    <t xml:space="preserve">1 13 01995 05 0000 130</t>
  </si>
  <si>
    <t xml:space="preserve">Прочие доходы от оказания платных услуг (работ) получателями средств бюджетов муниципальных районов </t>
  </si>
  <si>
    <t xml:space="preserve">1 13 02995 05 0000 130</t>
  </si>
  <si>
    <t xml:space="preserve">Прочие доходы от компенсации затрат бюджетов муниципальных районов </t>
  </si>
  <si>
    <t xml:space="preserve">1 14 02053 05 0000 410</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</si>
  <si>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</si>
  <si>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1 14 02053 05 0000 440</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</si>
  <si>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</si>
  <si>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1 14 06013 05 0000 430</t>
  </si>
  <si>
    <t xml:space="preserve">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</si>
  <si>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1 14 06025 05 0000 430</t>
  </si>
  <si>
    <t xml:space="preserve">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</si>
  <si>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1 14 06013 13 0000 430</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</si>
  <si>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</si>
  <si>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1 14 06313 05 0000 430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</si>
  <si>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</si>
  <si>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1 14 06313 13 0000 430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</si>
  <si>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</si>
  <si>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1 14 06325 05 0000 430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</si>
  <si>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</si>
  <si>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1 16 00000 00 0000 000</t>
  </si>
  <si>
    <t xml:space="preserve">Штрафы, санкции, возмещение ущерба</t>
  </si>
  <si>
    <t xml:space="preserve">из них:</t>
  </si>
  <si>
    <t xml:space="preserve">1 16 11050 01 0000 140</t>
  </si>
  <si>
    <t xml:space="preserve"> —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</si>
  <si>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1 16 11130 01 0000 140</t>
  </si>
  <si>
    <t xml:space="preserve"> —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</si>
  <si>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1 17 01050 05 0000 180</t>
  </si>
  <si>
    <t xml:space="preserve">Невыясненные поступления, зачисляемые в бюджеты муниципальных районов</t>
  </si>
  <si>
    <t xml:space="preserve">1 17 05050 05 0000 180</t>
  </si>
  <si>
    <t xml:space="preserve">Прочие неналоговые доходы бюджетов муниципальных районов</t>
  </si>
  <si>
    <t xml:space="preserve">1 17 15030 05 0000 150</t>
  </si>
  <si>
    <t xml:space="preserve">Инициативные платежи, зачисляемые в бюджеты муниципальных районов</t>
  </si>
  <si>
    <t xml:space="preserve">2 00 00000 00 0000 000</t>
  </si>
  <si>
    <t xml:space="preserve">БЕЗВОЗМЕЗДНЫЕ ПОСТУПЛЕНИЯ</t>
  </si>
  <si>
    <t xml:space="preserve">2 02 00000 00 0000 000</t>
  </si>
  <si>
    <t xml:space="preserve">Безвозмездные поступления от других бюджетов бюджетной системы Российской Федерации</t>
  </si>
  <si>
    <t xml:space="preserve">2 02 10000 00 0000 150</t>
  </si>
  <si>
    <t xml:space="preserve">Дотации бюджетам бюджетной системы Российской Федерации</t>
  </si>
  <si>
    <t xml:space="preserve">2 02 20000 00 0000 150</t>
  </si>
  <si>
    <t xml:space="preserve">Субсидии бюджетам бюджетной системы 
Российской Федерации (межбюджетные субсидии)</t>
  </si>
  <si>
    <t xml:space="preserve">2 02 30000 00 0000 150</t>
  </si>
  <si>
    <t xml:space="preserve">Субвенции бюджетам бюджетной системы Российской Федерации</t>
  </si>
  <si>
    <t xml:space="preserve">2 02 40000 00 0000 150</t>
  </si>
  <si>
    <t xml:space="preserve">Иные межбюджетные трансферты</t>
  </si>
  <si>
    <t xml:space="preserve">2 18 00000 00 0000 150</t>
  </si>
  <si>
    <t xml:space="preserve">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</si>
  <si>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2 19 00000 00 0000 150</t>
  </si>
  <si>
    <t xml:space="preserve">ВОЗВРАТ ОСТАТКОВ СУБСИДИЙ, СУБВЕНЦИЙ И ИНЫХ МЕЖБЮДЖЕТНЫХ ТРАНСФЕРТОВ, ИМЕЮЩИХ ЦЕЛЕВОЕ НАЗНАЧЕНИЕ, ПРОШЛЫХ ЛЕТ</t>
  </si>
  <si>
    <t xml:space="preserve">Всего доходов</t>
  </si>
</sst>
</file>

<file path=xl/styles.xml><?xml version="1.0" encoding="utf-8"?>
<styleSheet xmlns="http://schemas.openxmlformats.org/spreadsheetml/2006/main">
  <numFmts count="2">
    <numFmt numFmtId="164" formatCode="General"/>
    <numFmt numFmtId="165" formatCode="#,##0.0"/>
  </numFmts>
  <fonts count="12">
    <font>
      <sz val="11"/>
      <color rgb="FF000000"/>
      <name val="Calibri"/>
      <family val="2"/>
      <charset val="204"/>
    </font>
    <font>
      <sz val="10"/>
      <name val="Arial"/>
      <family val="0"/>
      <charset val="204"/>
    </font>
    <font>
      <sz val="10"/>
      <name val="Arial"/>
      <family val="0"/>
      <charset val="204"/>
    </font>
    <font>
      <sz val="10"/>
      <name val="Arial"/>
      <family val="0"/>
      <charset val="204"/>
    </font>
    <font>
      <sz val="11"/>
      <color rgb="FF000000"/>
      <name val="Times New Roman"/>
      <family val="1"/>
      <charset val="1"/>
    </font>
    <font>
      <sz val="14"/>
      <color rgb="FF000000"/>
      <name val="Times New Roman"/>
      <family val="1"/>
      <charset val="1"/>
    </font>
    <font>
      <b val="true"/>
      <sz val="14"/>
      <color rgb="FF000000"/>
      <name val="Times New Roman"/>
      <family val="1"/>
      <charset val="1"/>
    </font>
    <font>
      <sz val="12"/>
      <color rgb="FF000000"/>
      <name val="Times New Roman"/>
      <family val="1"/>
      <charset val="1"/>
    </font>
    <font>
      <sz val="9"/>
      <color rgb="FF000000"/>
      <name val="Times New Roman"/>
      <family val="1"/>
      <charset val="1"/>
    </font>
    <font>
      <b val="true"/>
      <sz val="10.5"/>
      <color rgb="FF000000"/>
      <name val="Times New Roman"/>
      <family val="1"/>
      <charset val="1"/>
    </font>
    <font>
      <b val="true"/>
      <sz val="12"/>
      <color rgb="FF000000"/>
      <name val="Times New Roman"/>
      <family val="1"/>
      <charset val="1"/>
    </font>
    <font>
      <sz val="10.5"/>
      <color rgb="FF000000"/>
      <name val="Times New Roman"/>
      <family val="1"/>
      <charset val="1"/>
    </font>
  </fonts>
  <fills count="2">
    <fill>
      <patternFill patternType="none"/>
    </fill>
    <fill>
      <patternFill patternType="gray125"/>
    </fill>
  </fills>
  <borders count="5">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true" applyAlignment="true" applyProtection="true">
      <alignment horizontal="center" vertical="bottom" textRotation="0" wrapText="fals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6" fillId="0" borderId="0"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right" vertical="center" textRotation="0" wrapText="fals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9" fillId="0" borderId="1" xfId="0" applyFont="true" applyBorder="true" applyAlignment="true" applyProtection="true">
      <alignment horizontal="general" vertical="bottom" textRotation="0" wrapText="false" indent="0" shrinkToFit="false"/>
      <protection locked="true" hidden="false"/>
    </xf>
    <xf numFmtId="164" fontId="10" fillId="0" borderId="1" xfId="0" applyFont="true" applyBorder="true" applyAlignment="true" applyProtection="true">
      <alignment horizontal="left" vertical="bottom" textRotation="0" wrapText="false" indent="0" shrinkToFit="false"/>
      <protection locked="true" hidden="false"/>
    </xf>
    <xf numFmtId="165" fontId="10" fillId="0" borderId="1" xfId="0" applyFont="true" applyBorder="true" applyAlignment="true" applyProtection="true">
      <alignment horizontal="right" vertical="bottom" textRotation="0" wrapText="false" indent="0" shrinkToFit="false"/>
      <protection locked="true" hidden="false"/>
    </xf>
    <xf numFmtId="164" fontId="11" fillId="0" borderId="1" xfId="0" applyFont="true" applyBorder="tru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left" vertical="bottom" textRotation="0" wrapText="true" indent="0" shrinkToFit="false"/>
      <protection locked="true" hidden="false"/>
    </xf>
    <xf numFmtId="165" fontId="7" fillId="0" borderId="1" xfId="0" applyFont="true" applyBorder="true" applyAlignment="true" applyProtection="true">
      <alignment horizontal="right" vertical="bottom" textRotation="0" wrapText="false" indent="0" shrinkToFit="false"/>
      <protection locked="true" hidden="false"/>
    </xf>
    <xf numFmtId="164" fontId="11" fillId="0" borderId="2" xfId="0" applyFont="true" applyBorder="true" applyAlignment="true" applyProtection="true">
      <alignment horizontal="left" vertical="bottom" textRotation="0" wrapText="false" indent="0" shrinkToFit="false"/>
      <protection locked="true" hidden="false"/>
    </xf>
    <xf numFmtId="164" fontId="11" fillId="0" borderId="3" xfId="0" applyFont="true" applyBorder="true" applyAlignment="true" applyProtection="true">
      <alignment horizontal="left" vertical="bottom" textRotation="0" wrapText="false" indent="0" shrinkToFit="false"/>
      <protection locked="true" hidden="false"/>
    </xf>
    <xf numFmtId="164" fontId="11" fillId="0" borderId="4" xfId="0" applyFont="true" applyBorder="true" applyAlignment="true" applyProtection="true">
      <alignment horizontal="left" vertical="bottom" textRotation="0" wrapText="false" indent="0" shrinkToFit="false"/>
      <protection locked="true" hidden="false"/>
    </xf>
    <xf numFmtId="164" fontId="11" fillId="0" borderId="1" xfId="0" applyFont="true" applyBorder="true" applyAlignment="true" applyProtection="true">
      <alignment horizontal="left" vertical="bottom" textRotation="0" wrapText="true" indent="0" shrinkToFit="false"/>
      <protection locked="true" hidden="false"/>
    </xf>
    <xf numFmtId="164" fontId="7" fillId="0" borderId="1" xfId="0" applyFont="true" applyBorder="true" applyAlignment="true" applyProtection="true">
      <alignment horizontal="left" vertical="bottom" textRotation="0" wrapText="false" indent="0" shrinkToFit="false"/>
      <protection locked="true" hidden="false"/>
    </xf>
    <xf numFmtId="164" fontId="11" fillId="0" borderId="1" xfId="0" applyFont="true" applyBorder="true" applyAlignment="true" applyProtection="true">
      <alignment horizontal="general" vertical="bottom"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7" fillId="0" borderId="1" xfId="0" applyFont="true" applyBorder="tru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general" vertical="bottom" textRotation="0" wrapText="true" indent="0" shrinkToFit="false"/>
      <protection locked="true" hidden="false"/>
    </xf>
    <xf numFmtId="164" fontId="7" fillId="0" borderId="0" xfId="0" applyFont="true" applyBorder="true" applyAlignment="true" applyProtection="true">
      <alignment horizontal="general" vertical="bottom" textRotation="0" wrapText="tru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right" vertical="center"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K1048576"/>
  <sheetViews>
    <sheetView showFormulas="false" showGridLines="true" showRowColHeaders="true" showZeros="true" rightToLeft="false" tabSelected="true" showOutlineSymbols="true" defaultGridColor="true" view="normal" topLeftCell="A52" colorId="64" zoomScale="70" zoomScaleNormal="70" zoomScalePageLayoutView="100" workbookViewId="0">
      <selection pane="topLeft" activeCell="A60" activeCellId="0" sqref="A60"/>
    </sheetView>
  </sheetViews>
  <sheetFormatPr defaultColWidth="9.75" defaultRowHeight="15" customHeight="true" zeroHeight="false" outlineLevelRow="0" outlineLevelCol="0"/>
  <cols>
    <col collapsed="false" customWidth="true" hidden="false" outlineLevel="0" max="1" min="1" style="1" width="22.42"/>
    <col collapsed="false" customWidth="true" hidden="false" outlineLevel="0" max="2" min="2" style="1" width="37.87"/>
    <col collapsed="false" customWidth="true" hidden="false" outlineLevel="0" max="3" min="3" style="1" width="7.88"/>
    <col collapsed="false" customWidth="true" hidden="false" outlineLevel="0" max="5" min="4" style="1" width="14.99"/>
    <col collapsed="false" customWidth="true" hidden="false" outlineLevel="0" max="6" min="6" style="1" width="9.58"/>
    <col collapsed="false" customWidth="false" hidden="false" outlineLevel="0" max="1023" min="7" style="1" width="9.74"/>
    <col collapsed="false" customWidth="false" hidden="false" outlineLevel="0" max="16383" min="1026" style="1" width="9.75"/>
    <col collapsed="false" customWidth="true" hidden="false" outlineLevel="0" max="16384" min="16384" style="1" width="11.53"/>
  </cols>
  <sheetData>
    <row r="1" customFormat="false" ht="17.35" hidden="false" customHeight="false" outlineLevel="0" collapsed="false">
      <c r="C1" s="2" t="s">
        <v>0</v>
      </c>
      <c r="D1" s="2"/>
      <c r="E1" s="2"/>
      <c r="F1" s="2"/>
    </row>
    <row r="2" customFormat="false" ht="17.35" hidden="false" customHeight="false" outlineLevel="0" collapsed="false">
      <c r="C2" s="2" t="s">
        <v>1</v>
      </c>
      <c r="D2" s="2"/>
      <c r="E2" s="2"/>
      <c r="F2" s="2"/>
    </row>
    <row r="3" customFormat="false" ht="17.35" hidden="false" customHeight="false" outlineLevel="0" collapsed="false">
      <c r="C3" s="2" t="s">
        <v>2</v>
      </c>
      <c r="D3" s="2"/>
      <c r="E3" s="2"/>
      <c r="F3" s="2"/>
    </row>
    <row r="4" customFormat="false" ht="17.35" hidden="false" customHeight="false" outlineLevel="0" collapsed="false">
      <c r="C4" s="2" t="s">
        <v>3</v>
      </c>
      <c r="D4" s="2"/>
      <c r="E4" s="2"/>
      <c r="F4" s="2"/>
    </row>
    <row r="5" customFormat="false" ht="29.85" hidden="false" customHeight="true" outlineLevel="0" collapsed="false">
      <c r="C5" s="3" t="s">
        <v>4</v>
      </c>
      <c r="D5" s="3"/>
      <c r="E5" s="3"/>
      <c r="F5" s="3"/>
    </row>
    <row r="6" customFormat="false" ht="17.35" hidden="false" customHeight="false" outlineLevel="0" collapsed="false">
      <c r="C6" s="4"/>
      <c r="D6" s="4"/>
    </row>
    <row r="7" customFormat="false" ht="18.75" hidden="false" customHeight="true" outlineLevel="0" collapsed="false">
      <c r="A7" s="5" t="s">
        <v>5</v>
      </c>
      <c r="B7" s="5"/>
      <c r="C7" s="5"/>
      <c r="D7" s="5"/>
      <c r="E7" s="5"/>
      <c r="F7" s="5"/>
    </row>
    <row r="8" customFormat="false" ht="18.75" hidden="false" customHeight="true" outlineLevel="0" collapsed="false">
      <c r="A8" s="5" t="s">
        <v>6</v>
      </c>
      <c r="B8" s="5"/>
      <c r="C8" s="5"/>
      <c r="D8" s="5"/>
      <c r="E8" s="5"/>
      <c r="F8" s="5"/>
    </row>
    <row r="9" customFormat="false" ht="19.05" hidden="false" customHeight="true" outlineLevel="0" collapsed="false">
      <c r="D9" s="6"/>
      <c r="E9" s="7" t="s">
        <v>7</v>
      </c>
      <c r="F9" s="7"/>
    </row>
    <row r="10" s="10" customFormat="true" ht="112.75" hidden="false" customHeight="true" outlineLevel="0" collapsed="false">
      <c r="A10" s="8" t="s">
        <v>8</v>
      </c>
      <c r="B10" s="8" t="s">
        <v>9</v>
      </c>
      <c r="C10" s="8"/>
      <c r="D10" s="9" t="s">
        <v>10</v>
      </c>
      <c r="E10" s="9" t="s">
        <v>11</v>
      </c>
      <c r="F10" s="9" t="s">
        <v>12</v>
      </c>
      <c r="AMJ10" s="6"/>
      <c r="AMK10" s="6"/>
    </row>
    <row r="11" customFormat="false" ht="29.85" hidden="false" customHeight="true" outlineLevel="0" collapsed="false">
      <c r="A11" s="11" t="s">
        <v>13</v>
      </c>
      <c r="B11" s="12" t="s">
        <v>14</v>
      </c>
      <c r="C11" s="12"/>
      <c r="D11" s="13" t="n">
        <f aca="false">(SUM(D12:D44))+D48+D49+D50</f>
        <v>1860421.3</v>
      </c>
      <c r="E11" s="13" t="n">
        <f aca="false">(SUM(E12:E44))+E48+E49+E50</f>
        <v>2150264.3</v>
      </c>
      <c r="F11" s="13" t="n">
        <f aca="false">E11/D11*100</f>
        <v>115.579428165008</v>
      </c>
    </row>
    <row r="12" customFormat="false" ht="58.85" hidden="false" customHeight="true" outlineLevel="0" collapsed="false">
      <c r="A12" s="14" t="s">
        <v>15</v>
      </c>
      <c r="B12" s="15" t="s">
        <v>16</v>
      </c>
      <c r="C12" s="15"/>
      <c r="D12" s="16" t="n">
        <f aca="false">45000-30000-15000</f>
        <v>0</v>
      </c>
      <c r="E12" s="16" t="n">
        <v>3307.8</v>
      </c>
      <c r="F12" s="16"/>
    </row>
    <row r="13" customFormat="false" ht="22.35" hidden="false" customHeight="true" outlineLevel="0" collapsed="false">
      <c r="A13" s="14" t="s">
        <v>17</v>
      </c>
      <c r="B13" s="15" t="s">
        <v>18</v>
      </c>
      <c r="C13" s="15"/>
      <c r="D13" s="16" t="n">
        <f aca="false">929414+10000+15000+45799.3+7803</f>
        <v>1008016.3</v>
      </c>
      <c r="E13" s="16" t="n">
        <v>1171214.9</v>
      </c>
      <c r="F13" s="16" t="n">
        <f aca="false">E13/D13*100</f>
        <v>116.190075497787</v>
      </c>
    </row>
    <row r="14" customFormat="false" ht="22.35" hidden="false" customHeight="true" outlineLevel="0" collapsed="false">
      <c r="A14" s="17" t="s">
        <v>19</v>
      </c>
      <c r="B14" s="15" t="s">
        <v>20</v>
      </c>
      <c r="C14" s="15"/>
      <c r="D14" s="16" t="n">
        <v>3931</v>
      </c>
      <c r="E14" s="16" t="n">
        <v>3880.9</v>
      </c>
      <c r="F14" s="16" t="n">
        <f aca="false">E14/D14*100</f>
        <v>98.7255151360977</v>
      </c>
    </row>
    <row r="15" customFormat="false" ht="22.35" hidden="false" customHeight="true" outlineLevel="0" collapsed="false">
      <c r="A15" s="18" t="s">
        <v>21</v>
      </c>
      <c r="B15" s="15"/>
      <c r="C15" s="15"/>
      <c r="D15" s="16"/>
      <c r="E15" s="16"/>
      <c r="F15" s="16"/>
    </row>
    <row r="16" customFormat="false" ht="22.35" hidden="false" customHeight="true" outlineLevel="0" collapsed="false">
      <c r="A16" s="18" t="s">
        <v>22</v>
      </c>
      <c r="B16" s="15"/>
      <c r="C16" s="15"/>
      <c r="D16" s="16"/>
      <c r="E16" s="16"/>
      <c r="F16" s="16"/>
    </row>
    <row r="17" customFormat="false" ht="22.35" hidden="false" customHeight="true" outlineLevel="0" collapsed="false">
      <c r="A17" s="19" t="s">
        <v>23</v>
      </c>
      <c r="B17" s="15"/>
      <c r="C17" s="15"/>
      <c r="D17" s="16"/>
      <c r="E17" s="16"/>
      <c r="F17" s="16"/>
    </row>
    <row r="18" customFormat="false" ht="29.25" hidden="false" customHeight="true" outlineLevel="0" collapsed="false">
      <c r="A18" s="14" t="s">
        <v>24</v>
      </c>
      <c r="B18" s="15" t="s">
        <v>25</v>
      </c>
      <c r="C18" s="15"/>
      <c r="D18" s="16" t="n">
        <f aca="false">423386.8+10400-20000-2000</f>
        <v>411786.8</v>
      </c>
      <c r="E18" s="16" t="n">
        <v>416183.1</v>
      </c>
      <c r="F18" s="16" t="n">
        <f aca="false">E18/D18*100</f>
        <v>101.067615571942</v>
      </c>
    </row>
    <row r="19" customFormat="false" ht="30" hidden="false" customHeight="true" outlineLevel="0" collapsed="false">
      <c r="A19" s="14" t="s">
        <v>26</v>
      </c>
      <c r="B19" s="15" t="s">
        <v>27</v>
      </c>
      <c r="C19" s="15"/>
      <c r="D19" s="16"/>
      <c r="E19" s="16" t="n">
        <v>118.7</v>
      </c>
      <c r="F19" s="16"/>
    </row>
    <row r="20" customFormat="false" ht="19.9" hidden="false" customHeight="true" outlineLevel="0" collapsed="false">
      <c r="A20" s="14" t="s">
        <v>28</v>
      </c>
      <c r="B20" s="15" t="s">
        <v>29</v>
      </c>
      <c r="C20" s="15"/>
      <c r="D20" s="16" t="n">
        <f aca="false">3350.2+1000</f>
        <v>4350.2</v>
      </c>
      <c r="E20" s="16" t="n">
        <v>4939</v>
      </c>
      <c r="F20" s="16" t="n">
        <f aca="false">E20/D20*100</f>
        <v>113.535009884603</v>
      </c>
    </row>
    <row r="21" customFormat="false" ht="51.15" hidden="false" customHeight="true" outlineLevel="0" collapsed="false">
      <c r="A21" s="14" t="s">
        <v>30</v>
      </c>
      <c r="B21" s="15" t="s">
        <v>31</v>
      </c>
      <c r="C21" s="15"/>
      <c r="D21" s="16" t="n">
        <v>41500</v>
      </c>
      <c r="E21" s="16" t="n">
        <v>69054.2</v>
      </c>
      <c r="F21" s="16" t="n">
        <f aca="false">E21/D21*100</f>
        <v>166.395662650602</v>
      </c>
    </row>
    <row r="22" customFormat="false" ht="20.7" hidden="false" customHeight="true" outlineLevel="0" collapsed="false">
      <c r="A22" s="20" t="s">
        <v>32</v>
      </c>
      <c r="B22" s="21" t="s">
        <v>33</v>
      </c>
      <c r="C22" s="21"/>
      <c r="D22" s="16" t="n">
        <f aca="false">23630+10000+7000</f>
        <v>40630</v>
      </c>
      <c r="E22" s="16" t="n">
        <v>40995.1</v>
      </c>
      <c r="F22" s="16" t="n">
        <f aca="false">E22/D22*100</f>
        <v>100.898597095742</v>
      </c>
    </row>
    <row r="23" customFormat="false" ht="20.7" hidden="false" customHeight="true" outlineLevel="0" collapsed="false">
      <c r="A23" s="20" t="s">
        <v>34</v>
      </c>
      <c r="B23" s="21" t="s">
        <v>35</v>
      </c>
      <c r="C23" s="21"/>
      <c r="D23" s="16" t="n">
        <f aca="false">17571.6+15000+5831.9+4000</f>
        <v>42403.5</v>
      </c>
      <c r="E23" s="16" t="n">
        <v>50775.3</v>
      </c>
      <c r="F23" s="16" t="n">
        <f aca="false">E23/D23*100</f>
        <v>119.743181576992</v>
      </c>
    </row>
    <row r="24" customFormat="false" ht="45.8" hidden="false" customHeight="true" outlineLevel="0" collapsed="false">
      <c r="A24" s="20" t="s">
        <v>36</v>
      </c>
      <c r="B24" s="15" t="s">
        <v>37</v>
      </c>
      <c r="C24" s="15"/>
      <c r="D24" s="16" t="n">
        <f aca="false">1.3+3.4-3</f>
        <v>1.7</v>
      </c>
      <c r="E24" s="16" t="n">
        <v>1.8</v>
      </c>
      <c r="F24" s="16" t="n">
        <f aca="false">E24/D24*100</f>
        <v>105.882352941176</v>
      </c>
    </row>
    <row r="25" customFormat="false" ht="106.6" hidden="false" customHeight="true" outlineLevel="0" collapsed="false">
      <c r="A25" s="20" t="s">
        <v>38</v>
      </c>
      <c r="B25" s="15" t="s">
        <v>39</v>
      </c>
      <c r="C25" s="15"/>
      <c r="D25" s="16" t="n">
        <f aca="false">59390+3962+12500</f>
        <v>75852</v>
      </c>
      <c r="E25" s="16" t="n">
        <v>88911.7</v>
      </c>
      <c r="F25" s="16" t="n">
        <f aca="false">E25/D25*100</f>
        <v>117.217344302062</v>
      </c>
    </row>
    <row r="26" customFormat="false" ht="93.8" hidden="false" customHeight="true" outlineLevel="0" collapsed="false">
      <c r="A26" s="20" t="s">
        <v>40</v>
      </c>
      <c r="B26" s="15" t="s">
        <v>41</v>
      </c>
      <c r="C26" s="15"/>
      <c r="D26" s="16" t="n">
        <f aca="false">23160-5697</f>
        <v>17463</v>
      </c>
      <c r="E26" s="16" t="n">
        <v>20559.7</v>
      </c>
      <c r="F26" s="16" t="n">
        <f aca="false">E26/D26*100</f>
        <v>117.732921033041</v>
      </c>
    </row>
    <row r="27" customFormat="false" ht="95.9" hidden="false" customHeight="true" outlineLevel="0" collapsed="false">
      <c r="A27" s="20" t="s">
        <v>42</v>
      </c>
      <c r="B27" s="15" t="s">
        <v>43</v>
      </c>
      <c r="C27" s="15"/>
      <c r="D27" s="16" t="n">
        <v>92</v>
      </c>
      <c r="E27" s="16" t="n">
        <v>319.9</v>
      </c>
      <c r="F27" s="16" t="n">
        <f aca="false">E27/D27*100</f>
        <v>347.717391304348</v>
      </c>
    </row>
    <row r="28" customFormat="false" ht="45.8" hidden="false" customHeight="true" outlineLevel="0" collapsed="false">
      <c r="A28" s="20" t="s">
        <v>44</v>
      </c>
      <c r="B28" s="15" t="s">
        <v>45</v>
      </c>
      <c r="C28" s="15"/>
      <c r="D28" s="16" t="n">
        <f aca="false">132+3530+161.5</f>
        <v>3823.5</v>
      </c>
      <c r="E28" s="16" t="n">
        <v>3848</v>
      </c>
      <c r="F28" s="16" t="n">
        <f aca="false">E28/D28*100</f>
        <v>100.640774159801</v>
      </c>
    </row>
    <row r="29" customFormat="false" ht="173.75" hidden="false" customHeight="true" outlineLevel="0" collapsed="false">
      <c r="A29" s="20" t="s">
        <v>46</v>
      </c>
      <c r="B29" s="15" t="s">
        <v>47</v>
      </c>
      <c r="C29" s="15"/>
      <c r="D29" s="16" t="n">
        <v>15</v>
      </c>
      <c r="E29" s="16" t="n">
        <v>15.6</v>
      </c>
      <c r="F29" s="16" t="n">
        <f aca="false">E29/D29*100</f>
        <v>104</v>
      </c>
    </row>
    <row r="30" customFormat="false" ht="133.25" hidden="false" customHeight="true" outlineLevel="0" collapsed="false">
      <c r="A30" s="20" t="s">
        <v>48</v>
      </c>
      <c r="B30" s="15" t="s">
        <v>49</v>
      </c>
      <c r="C30" s="15"/>
      <c r="D30" s="16" t="n">
        <f aca="false">65-42</f>
        <v>23</v>
      </c>
      <c r="E30" s="16" t="n">
        <v>36</v>
      </c>
      <c r="F30" s="16" t="n">
        <f aca="false">E30/D30*100</f>
        <v>156.521739130435</v>
      </c>
    </row>
    <row r="31" customFormat="false" ht="114.05" hidden="false" customHeight="true" outlineLevel="0" collapsed="false">
      <c r="A31" s="20" t="s">
        <v>50</v>
      </c>
      <c r="B31" s="15" t="s">
        <v>51</v>
      </c>
      <c r="C31" s="15"/>
      <c r="D31" s="16" t="n">
        <v>0</v>
      </c>
      <c r="E31" s="16" t="n">
        <v>1</v>
      </c>
      <c r="F31" s="16"/>
    </row>
    <row r="32" customFormat="false" ht="110.85" hidden="false" customHeight="true" outlineLevel="0" collapsed="false">
      <c r="A32" s="20" t="s">
        <v>52</v>
      </c>
      <c r="B32" s="15" t="s">
        <v>53</v>
      </c>
      <c r="C32" s="15"/>
      <c r="D32" s="16" t="n">
        <f aca="false">585+200</f>
        <v>785</v>
      </c>
      <c r="E32" s="16" t="n">
        <v>1100.9</v>
      </c>
      <c r="F32" s="16" t="n">
        <f aca="false">E32/D32*100</f>
        <v>140.242038216561</v>
      </c>
    </row>
    <row r="33" customFormat="false" ht="33" hidden="false" customHeight="true" outlineLevel="0" collapsed="false">
      <c r="A33" s="22" t="s">
        <v>54</v>
      </c>
      <c r="B33" s="15" t="s">
        <v>55</v>
      </c>
      <c r="C33" s="15"/>
      <c r="D33" s="16" t="n">
        <f aca="false">2010+2000-200</f>
        <v>3810</v>
      </c>
      <c r="E33" s="16" t="n">
        <v>3833.6</v>
      </c>
      <c r="F33" s="16" t="n">
        <f aca="false">E33/D33*100</f>
        <v>100.619422572178</v>
      </c>
    </row>
    <row r="34" customFormat="false" ht="43.5" hidden="false" customHeight="true" outlineLevel="0" collapsed="false">
      <c r="A34" s="20" t="s">
        <v>56</v>
      </c>
      <c r="B34" s="15" t="s">
        <v>57</v>
      </c>
      <c r="C34" s="15"/>
      <c r="D34" s="16" t="n">
        <f aca="false">1550+1000</f>
        <v>2550</v>
      </c>
      <c r="E34" s="16" t="n">
        <v>2119.6</v>
      </c>
      <c r="F34" s="16" t="n">
        <f aca="false">E34/D34*100</f>
        <v>83.121568627451</v>
      </c>
    </row>
    <row r="35" customFormat="false" ht="29.25" hidden="false" customHeight="true" outlineLevel="0" collapsed="false">
      <c r="A35" s="20" t="s">
        <v>58</v>
      </c>
      <c r="B35" s="15" t="s">
        <v>59</v>
      </c>
      <c r="C35" s="15"/>
      <c r="D35" s="16" t="n">
        <v>2000</v>
      </c>
      <c r="E35" s="16" t="n">
        <v>2853.6</v>
      </c>
      <c r="F35" s="16" t="n">
        <f aca="false">E35/D35*100</f>
        <v>142.68</v>
      </c>
    </row>
    <row r="36" customFormat="false" ht="106.95" hidden="false" customHeight="true" outlineLevel="0" collapsed="false">
      <c r="A36" s="14" t="s">
        <v>60</v>
      </c>
      <c r="B36" s="15" t="s">
        <v>61</v>
      </c>
      <c r="C36" s="15"/>
      <c r="D36" s="16" t="n">
        <f aca="false">73+993+3810</f>
        <v>4876</v>
      </c>
      <c r="E36" s="16" t="n">
        <v>13820.2</v>
      </c>
      <c r="F36" s="16" t="n">
        <f aca="false">E36/D36*100</f>
        <v>283.433141919606</v>
      </c>
    </row>
    <row r="37" customFormat="false" ht="118.3" hidden="false" customHeight="true" outlineLevel="0" collapsed="false">
      <c r="A37" s="14" t="s">
        <v>62</v>
      </c>
      <c r="B37" s="15" t="s">
        <v>63</v>
      </c>
      <c r="C37" s="15"/>
      <c r="D37" s="16" t="n">
        <v>0</v>
      </c>
      <c r="E37" s="16" t="n">
        <v>15.1</v>
      </c>
      <c r="F37" s="16"/>
    </row>
    <row r="38" customFormat="false" ht="70.35" hidden="false" customHeight="true" outlineLevel="0" collapsed="false">
      <c r="A38" s="22" t="s">
        <v>64</v>
      </c>
      <c r="B38" s="15" t="s">
        <v>65</v>
      </c>
      <c r="C38" s="15"/>
      <c r="D38" s="16" t="n">
        <f aca="false">15000+55000+7924.9+24665+8000+2027</f>
        <v>112616.9</v>
      </c>
      <c r="E38" s="16" t="n">
        <v>147243.8</v>
      </c>
      <c r="F38" s="16" t="n">
        <f aca="false">E38/D38*100</f>
        <v>130.747516580549</v>
      </c>
    </row>
    <row r="39" customFormat="false" ht="73.55" hidden="false" customHeight="true" outlineLevel="0" collapsed="false">
      <c r="A39" s="22" t="s">
        <v>66</v>
      </c>
      <c r="B39" s="15" t="s">
        <v>67</v>
      </c>
      <c r="C39" s="15"/>
      <c r="D39" s="16" t="n">
        <f aca="false">1185+6018+14600</f>
        <v>21803</v>
      </c>
      <c r="E39" s="16" t="n">
        <v>25145.4</v>
      </c>
      <c r="F39" s="16" t="n">
        <f aca="false">E39/D39*100</f>
        <v>115.330000458652</v>
      </c>
    </row>
    <row r="40" customFormat="false" ht="58.85" hidden="false" customHeight="true" outlineLevel="0" collapsed="false">
      <c r="A40" s="14" t="s">
        <v>68</v>
      </c>
      <c r="B40" s="15" t="s">
        <v>69</v>
      </c>
      <c r="C40" s="15"/>
      <c r="D40" s="16" t="n">
        <f aca="false">3500+6683.4+80+2000-1000</f>
        <v>11263.4</v>
      </c>
      <c r="E40" s="16" t="n">
        <v>12517.2</v>
      </c>
      <c r="F40" s="16" t="n">
        <f aca="false">E40/D40*100</f>
        <v>111.131629880853</v>
      </c>
    </row>
    <row r="41" customFormat="false" ht="124.7" hidden="false" customHeight="true" outlineLevel="0" collapsed="false">
      <c r="A41" s="14" t="s">
        <v>70</v>
      </c>
      <c r="B41" s="15" t="s">
        <v>71</v>
      </c>
      <c r="C41" s="15"/>
      <c r="D41" s="16" t="n">
        <f aca="false">800+800+1220.7+515+250</f>
        <v>3585.7</v>
      </c>
      <c r="E41" s="16" t="n">
        <v>5052.9</v>
      </c>
      <c r="F41" s="16" t="n">
        <f aca="false">E41/D41*100</f>
        <v>140.918091307137</v>
      </c>
    </row>
    <row r="42" customFormat="false" ht="117.25" hidden="false" customHeight="true" outlineLevel="0" collapsed="false">
      <c r="A42" s="14" t="s">
        <v>72</v>
      </c>
      <c r="B42" s="15" t="s">
        <v>73</v>
      </c>
      <c r="C42" s="15"/>
      <c r="D42" s="16" t="n">
        <f aca="false">300-255</f>
        <v>45</v>
      </c>
      <c r="E42" s="16" t="n">
        <v>139.3</v>
      </c>
      <c r="F42" s="16" t="n">
        <f aca="false">E42/D42*100</f>
        <v>309.555555555556</v>
      </c>
    </row>
    <row r="43" customFormat="false" ht="85.25" hidden="false" customHeight="true" outlineLevel="0" collapsed="false">
      <c r="A43" s="14" t="s">
        <v>74</v>
      </c>
      <c r="B43" s="15" t="s">
        <v>75</v>
      </c>
      <c r="C43" s="15"/>
      <c r="D43" s="16" t="n">
        <v>0</v>
      </c>
      <c r="E43" s="16" t="n">
        <v>53</v>
      </c>
      <c r="F43" s="16"/>
    </row>
    <row r="44" customFormat="false" ht="29.85" hidden="false" customHeight="true" outlineLevel="0" collapsed="false">
      <c r="A44" s="14" t="s">
        <v>76</v>
      </c>
      <c r="B44" s="15" t="s">
        <v>77</v>
      </c>
      <c r="C44" s="15"/>
      <c r="D44" s="16" t="n">
        <f aca="false">4005.9+44172.4-1000</f>
        <v>47178.3</v>
      </c>
      <c r="E44" s="16" t="n">
        <v>62149.9</v>
      </c>
      <c r="F44" s="16" t="n">
        <f aca="false">E44/D44*100</f>
        <v>131.734081134759</v>
      </c>
    </row>
    <row r="45" customFormat="false" ht="29.85" hidden="false" customHeight="true" outlineLevel="0" collapsed="false">
      <c r="A45" s="14"/>
      <c r="B45" s="23" t="s">
        <v>78</v>
      </c>
      <c r="C45" s="23"/>
      <c r="D45" s="16"/>
      <c r="E45" s="16"/>
      <c r="F45" s="16"/>
    </row>
    <row r="46" customFormat="false" ht="200.4" hidden="false" customHeight="true" outlineLevel="0" collapsed="false">
      <c r="A46" s="24" t="s">
        <v>79</v>
      </c>
      <c r="B46" s="23" t="s">
        <v>80</v>
      </c>
      <c r="C46" s="23"/>
      <c r="D46" s="16" t="n">
        <v>0</v>
      </c>
      <c r="E46" s="16" t="n">
        <v>13774.1</v>
      </c>
      <c r="F46" s="16"/>
    </row>
    <row r="47" customFormat="false" ht="111.9" hidden="false" customHeight="true" outlineLevel="0" collapsed="false">
      <c r="A47" s="24" t="s">
        <v>81</v>
      </c>
      <c r="B47" s="25" t="s">
        <v>82</v>
      </c>
      <c r="C47" s="25"/>
      <c r="D47" s="16" t="n">
        <v>44172.4</v>
      </c>
      <c r="E47" s="16" t="n">
        <v>44172.4</v>
      </c>
      <c r="F47" s="16" t="n">
        <f aca="false">E47/D47*100</f>
        <v>100</v>
      </c>
    </row>
    <row r="48" customFormat="false" ht="37.3" hidden="false" customHeight="true" outlineLevel="0" collapsed="false">
      <c r="A48" s="24" t="s">
        <v>83</v>
      </c>
      <c r="B48" s="25" t="s">
        <v>84</v>
      </c>
      <c r="C48" s="25"/>
      <c r="D48" s="16" t="n">
        <v>0</v>
      </c>
      <c r="E48" s="16" t="n">
        <v>-37.3</v>
      </c>
      <c r="F48" s="16"/>
    </row>
    <row r="49" customFormat="false" ht="37.3" hidden="false" customHeight="true" outlineLevel="0" collapsed="false">
      <c r="A49" s="24" t="s">
        <v>85</v>
      </c>
      <c r="B49" s="25" t="s">
        <v>86</v>
      </c>
      <c r="C49" s="25"/>
      <c r="D49" s="16" t="n">
        <v>0</v>
      </c>
      <c r="E49" s="16" t="n">
        <v>74.4</v>
      </c>
      <c r="F49" s="16"/>
    </row>
    <row r="50" customFormat="false" ht="38.95" hidden="false" customHeight="true" outlineLevel="0" collapsed="false">
      <c r="A50" s="24" t="s">
        <v>87</v>
      </c>
      <c r="B50" s="26" t="s">
        <v>88</v>
      </c>
      <c r="C50" s="26"/>
      <c r="D50" s="16" t="n">
        <v>20</v>
      </c>
      <c r="E50" s="16" t="n">
        <v>20</v>
      </c>
      <c r="F50" s="16" t="n">
        <f aca="false">E50/D50*100</f>
        <v>100</v>
      </c>
    </row>
    <row r="51" customFormat="false" ht="35.15" hidden="false" customHeight="true" outlineLevel="0" collapsed="false">
      <c r="A51" s="11" t="s">
        <v>89</v>
      </c>
      <c r="B51" s="12" t="s">
        <v>90</v>
      </c>
      <c r="C51" s="12"/>
      <c r="D51" s="13" t="n">
        <f aca="false">D52+D57-D58</f>
        <v>3065266.4</v>
      </c>
      <c r="E51" s="13" t="n">
        <f aca="false">E52+E57-E58</f>
        <v>2853389.4</v>
      </c>
      <c r="F51" s="13" t="n">
        <f aca="false">E51/D51*100</f>
        <v>93.0878112258041</v>
      </c>
    </row>
    <row r="52" customFormat="false" ht="38.95" hidden="false" customHeight="true" outlineLevel="0" collapsed="false">
      <c r="A52" s="14" t="s">
        <v>91</v>
      </c>
      <c r="B52" s="15" t="s">
        <v>92</v>
      </c>
      <c r="C52" s="15"/>
      <c r="D52" s="16" t="n">
        <f aca="false">D53+D54+D55+D56</f>
        <v>3060044.4</v>
      </c>
      <c r="E52" s="16" t="n">
        <f aca="false">E53+E54+E55+E56</f>
        <v>2848166</v>
      </c>
      <c r="F52" s="16" t="n">
        <f aca="false">E52/D52*100</f>
        <v>93.0759697473671</v>
      </c>
    </row>
    <row r="53" customFormat="false" ht="26.25" hidden="false" customHeight="true" outlineLevel="0" collapsed="false">
      <c r="A53" s="14" t="s">
        <v>93</v>
      </c>
      <c r="B53" s="15" t="s">
        <v>94</v>
      </c>
      <c r="C53" s="15"/>
      <c r="D53" s="16" t="n">
        <f aca="false">181119+170.5</f>
        <v>181289.5</v>
      </c>
      <c r="E53" s="16" t="n">
        <v>181289.5</v>
      </c>
      <c r="F53" s="16" t="n">
        <f aca="false">E53/D53*100</f>
        <v>100</v>
      </c>
    </row>
    <row r="54" customFormat="false" ht="38.95" hidden="false" customHeight="true" outlineLevel="0" collapsed="false">
      <c r="A54" s="14" t="s">
        <v>95</v>
      </c>
      <c r="B54" s="15" t="s">
        <v>96</v>
      </c>
      <c r="C54" s="15"/>
      <c r="D54" s="16" t="n">
        <f aca="false">542757.3-143109.2</f>
        <v>399648.1</v>
      </c>
      <c r="E54" s="16" t="n">
        <v>205853</v>
      </c>
      <c r="F54" s="16" t="n">
        <f aca="false">E54/D54*100</f>
        <v>51.5085646597594</v>
      </c>
    </row>
    <row r="55" customFormat="false" ht="26.25" hidden="false" customHeight="true" outlineLevel="0" collapsed="false">
      <c r="A55" s="14" t="s">
        <v>97</v>
      </c>
      <c r="B55" s="15" t="s">
        <v>98</v>
      </c>
      <c r="C55" s="15"/>
      <c r="D55" s="16" t="n">
        <v>2390959.1</v>
      </c>
      <c r="E55" s="16" t="n">
        <v>2379423.8</v>
      </c>
      <c r="F55" s="16" t="n">
        <f aca="false">E55/D55*100</f>
        <v>99.5175450721846</v>
      </c>
    </row>
    <row r="56" customFormat="false" ht="21.55" hidden="false" customHeight="true" outlineLevel="0" collapsed="false">
      <c r="A56" s="14" t="s">
        <v>99</v>
      </c>
      <c r="B56" s="15" t="s">
        <v>100</v>
      </c>
      <c r="C56" s="15"/>
      <c r="D56" s="16" t="n">
        <f aca="false">74260.3+13887.4</f>
        <v>88147.7</v>
      </c>
      <c r="E56" s="16" t="n">
        <v>81599.7</v>
      </c>
      <c r="F56" s="16" t="n">
        <f aca="false">E56/D56*100</f>
        <v>92.5715588722111</v>
      </c>
    </row>
    <row r="57" customFormat="false" ht="100.2" hidden="false" customHeight="true" outlineLevel="0" collapsed="false">
      <c r="A57" s="14" t="s">
        <v>101</v>
      </c>
      <c r="B57" s="23" t="s">
        <v>102</v>
      </c>
      <c r="C57" s="23"/>
      <c r="D57" s="16" t="n">
        <f aca="false">22511.1+600</f>
        <v>23111.1</v>
      </c>
      <c r="E57" s="16" t="n">
        <v>23125.5</v>
      </c>
      <c r="F57" s="16" t="n">
        <f aca="false">E57/D57*100</f>
        <v>100.062307722263</v>
      </c>
    </row>
    <row r="58" customFormat="false" ht="59.7" hidden="false" customHeight="true" outlineLevel="0" collapsed="false">
      <c r="A58" s="14" t="s">
        <v>103</v>
      </c>
      <c r="B58" s="15" t="s">
        <v>104</v>
      </c>
      <c r="C58" s="15"/>
      <c r="D58" s="16" t="n">
        <v>17889.1</v>
      </c>
      <c r="E58" s="16" t="n">
        <v>17902.1</v>
      </c>
      <c r="F58" s="16" t="n">
        <f aca="false">E58/D58*100</f>
        <v>100.072669949858</v>
      </c>
    </row>
    <row r="59" customFormat="false" ht="30.9" hidden="false" customHeight="true" outlineLevel="0" collapsed="false">
      <c r="A59" s="14"/>
      <c r="B59" s="12" t="s">
        <v>105</v>
      </c>
      <c r="C59" s="12"/>
      <c r="D59" s="13" t="n">
        <f aca="false">D51+D11</f>
        <v>4925687.7</v>
      </c>
      <c r="E59" s="13" t="n">
        <f aca="false">E51+E11</f>
        <v>5003653.7</v>
      </c>
      <c r="F59" s="13" t="n">
        <f aca="false">E59/D59*100</f>
        <v>101.582844970054</v>
      </c>
    </row>
    <row r="60" customFormat="false" ht="17.35" hidden="false" customHeight="false" outlineLevel="0" collapsed="false">
      <c r="A60" s="27"/>
      <c r="B60" s="27"/>
      <c r="C60" s="27"/>
      <c r="D60" s="28"/>
      <c r="E60" s="2"/>
    </row>
    <row r="63" customFormat="false" ht="15" hidden="false" customHeight="false" outlineLevel="0" collapsed="false">
      <c r="E63" s="29"/>
    </row>
    <row r="70" customFormat="false" ht="15" hidden="false" customHeight="false" outlineLevel="0" collapsed="false">
      <c r="E70" s="29"/>
    </row>
    <row r="72" s="29" customFormat="true" ht="15" hidden="false" customHeight="false" outlineLevel="0" collapsed="false">
      <c r="A72" s="1"/>
      <c r="B72" s="1"/>
      <c r="C72" s="1"/>
      <c r="D72" s="1"/>
      <c r="E72" s="1"/>
      <c r="AMJ72" s="6"/>
      <c r="AMK72" s="6"/>
    </row>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58">
    <mergeCell ref="C1:F1"/>
    <mergeCell ref="C2:F2"/>
    <mergeCell ref="C3:F3"/>
    <mergeCell ref="C4:F4"/>
    <mergeCell ref="C5:F5"/>
    <mergeCell ref="A7:F7"/>
    <mergeCell ref="A8:F8"/>
    <mergeCell ref="E9:F9"/>
    <mergeCell ref="B10:C10"/>
    <mergeCell ref="B11:C11"/>
    <mergeCell ref="B12:C12"/>
    <mergeCell ref="B13:C13"/>
    <mergeCell ref="B14:C17"/>
    <mergeCell ref="D14:D17"/>
    <mergeCell ref="E14:E17"/>
    <mergeCell ref="F14:F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s>
  <printOptions headings="false" gridLines="false" gridLinesSet="true" horizontalCentered="false" verticalCentered="false"/>
  <pageMargins left="1.18125" right="0.39375" top="0.954166666666667" bottom="0.39375" header="0.7875" footer="0.511811023622047"/>
  <pageSetup paperSize="9" scale="100" fitToWidth="1" fitToHeight="6" pageOrder="downThenOver" orientation="portrait" blackAndWhite="false" draft="false" cellComments="none" horizontalDpi="300" verticalDpi="300" copies="1"/>
  <headerFooter differentFirst="false" differentOddEven="false">
    <oddHeader>&amp;C&amp;"Times New Roman,Обычный"&amp;12&amp;P</oddHeader>
    <oddFooter/>
  </headerFooter>
</worksheet>
</file>

<file path=docProps/app.xml><?xml version="1.0" encoding="utf-8"?>
<Properties xmlns="http://schemas.openxmlformats.org/officeDocument/2006/extended-properties" xmlns:vt="http://schemas.openxmlformats.org/officeDocument/2006/docPropsVTypes">
  <Template/>
  <TotalTime>1121</TotalTime>
  <Application>LibreOffice/26.2.1.2$Windows_X86_64 LibreOffice_project/620$Build-2</Application>
  <AppVersion>15.0000</AppVersion>
  <Company>SPecialiST RePack</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2020-02-17T06:04:33Z</dcterms:created>
  <dc:creator>Kobeleva</dc:creator>
  <dc:description/>
  <dc:language>ru-RU</dc:language>
  <cp:lastModifiedBy/>
  <cp:lastPrinted>2026-02-18T11:22:47Z</cp:lastPrinted>
  <dcterms:modified xsi:type="dcterms:W3CDTF">2026-07-09T14:45:34Z</dcterms:modified>
  <cp:revision>271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